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8910" windowHeight="7575"/>
  </bookViews>
  <sheets>
    <sheet name="Sheet 1" sheetId="1" r:id="rId1"/>
    <sheet name="Chk" sheetId="3" r:id="rId2"/>
  </sheets>
  <calcPr calcId="162913"/>
</workbook>
</file>

<file path=xl/calcChain.xml><?xml version="1.0" encoding="utf-8"?>
<calcChain xmlns="http://schemas.openxmlformats.org/spreadsheetml/2006/main">
  <c r="I9" i="1" l="1"/>
  <c r="I21" i="1"/>
  <c r="I12" i="1"/>
  <c r="H12" i="1"/>
  <c r="I38" i="1"/>
  <c r="I40" i="1" s="1"/>
  <c r="H38" i="1"/>
  <c r="H40" i="1"/>
  <c r="I34" i="1"/>
  <c r="H34" i="1"/>
  <c r="I32" i="1"/>
  <c r="H32" i="1"/>
  <c r="C38" i="1"/>
  <c r="B38" i="1"/>
  <c r="C37" i="1"/>
  <c r="B37" i="1"/>
  <c r="C32" i="1"/>
  <c r="B32" i="1"/>
  <c r="I24" i="1" l="1"/>
  <c r="H24" i="1" l="1"/>
  <c r="J22" i="1" l="1"/>
  <c r="D26" i="1"/>
  <c r="E26" i="1" s="1"/>
  <c r="J35" i="1" l="1"/>
  <c r="K35" i="1" s="1"/>
  <c r="J39" i="1"/>
  <c r="K39" i="1" s="1"/>
  <c r="J41" i="1"/>
  <c r="K41" i="1" s="1"/>
  <c r="J33" i="1"/>
  <c r="K33" i="1" s="1"/>
  <c r="D40" i="1" l="1"/>
  <c r="E40" i="1" s="1"/>
  <c r="C24" i="1" l="1"/>
  <c r="D22" i="1" l="1"/>
  <c r="E22" i="1" s="1"/>
  <c r="D23" i="1" l="1"/>
  <c r="E23" i="1" s="1"/>
  <c r="B24" i="1"/>
  <c r="J48" i="1" l="1"/>
  <c r="B8" i="3"/>
  <c r="J45" i="1"/>
  <c r="B3" i="3"/>
  <c r="C3" i="3"/>
  <c r="C8" i="3"/>
  <c r="J26" i="1"/>
  <c r="K26" i="1" s="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<sst xmlns="http://schemas.openxmlformats.org/spreadsheetml/2006/main" count="133" uniqueCount="98">
  <si>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</si>
  <si>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</si>
  <si>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</si>
  <si>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</si>
  <si>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</si>
  <si>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</si>
  <si>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</si>
  <si>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</si>
  <si>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</si>
  <si>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</si>
  <si>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</si>
  <si>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</si>
  <si>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</si>
  <si>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</si>
  <si>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</si>
  <si>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</si>
  <si>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</si>
  <si>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</si>
  <si>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</si>
  <si>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</si>
  <si>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</si>
  <si>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</si>
  <si>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</si>
  <si>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</si>
  <si>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</si>
  <si>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</si>
  <si>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</si>
  <si>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</si>
  <si>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</si>
  <si>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</si>
  <si>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</si>
  <si>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</si>
  <si>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</si>
  <si>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</si>
  <si>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</si>
  <si>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</si>
  <si>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</si>
  <si>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</si>
  <si>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</si>
  <si>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</si>
  <si>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</si>
  <si>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</si>
  <si>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</si>
  <si>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</si>
  <si>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</si>
  <si>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</si>
  <si>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</si>
  <si>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</si>
  <si>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</si>
  <si>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</si>
  <si>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</si>
  <si>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</si>
  <si>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</si>
  <si>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</si>
  <si>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</si>
  <si>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</si>
  <si>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</si>
  <si>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</si>
  <si>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</si>
  <si>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</si>
  <si>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</si>
  <si>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</si>
  <si>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</si>
  <si>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</si>
  <si>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</si>
  <si>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</si>
  <si>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</si>
  <si>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</si>
  <si>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</si>
  <si>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</si>
  <si>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IN Total#</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</si>
  <si>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</si>
  <si>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</si>
  <si>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O' Neill SPEA</t>
  </si>
  <si>
    <t>O'Neill SPEA</t>
  </si>
  <si>
    <t>IU Ft. Wayne</t>
  </si>
  <si>
    <t>Office of Institutional Research and Decision Support 8/5/2019</t>
  </si>
  <si>
    <t>8/5/2019</t>
  </si>
  <si>
    <t>7/30/2018</t>
  </si>
  <si>
    <t>+11 ug; -16 grad/prof; -1 non-degree</t>
  </si>
  <si>
    <t>-70 ug; +20 grad; -4 non-degree</t>
  </si>
  <si>
    <t>+14 ug; -20 grad; +3 non-degree</t>
  </si>
  <si>
    <t>-88 ug; -38 grad</t>
  </si>
  <si>
    <t>+11 ug; +0 grad; -1 non-degree</t>
  </si>
  <si>
    <t>+58 ug; -22 grad; -5 non-degree</t>
  </si>
  <si>
    <t>+27 grad/prof</t>
  </si>
  <si>
    <t>+16 ug; +80 grad/prof; +1 non-degree</t>
  </si>
  <si>
    <t>+7 ug; +21 grad/prof; -3 non-degree</t>
  </si>
  <si>
    <t>+9 ug; +13 grad</t>
  </si>
  <si>
    <t>-53 ug; +8 grad</t>
  </si>
  <si>
    <t>+22 ug; -1 grad/prof</t>
  </si>
  <si>
    <t>-23 ug; +36 grad; +11 non-degree</t>
  </si>
  <si>
    <t>+0 ug; +121 grad; +0 non-degree</t>
  </si>
  <si>
    <t>+137 ug; +3 hs; +39 non-degree</t>
  </si>
  <si>
    <t>-15 non-degree</t>
  </si>
  <si>
    <t>+146 ug; +9 grad; +1 non-degree</t>
  </si>
  <si>
    <t>+9 non-degree</t>
  </si>
  <si>
    <t>+4 ug; +83 grad; +1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</si>
</sst>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0"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2"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3"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3" fillId="3" borderId="9" xfId="0" applyNumberFormat="1" applyFont="1" applyFill="1" applyBorder="1" applyAlignment="1">
      <alignment horizontal="center" vertical="center" wrapText="1" readingOrder="1"/>
    </xf>
    <xf numFmtId="166" fontId="23"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7" fillId="2" borderId="9"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1"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1" fillId="0" borderId="8" xfId="0" applyFont="1" applyBorder="1" applyAlignment="1">
      <alignment horizontal="center"/>
    </xf>
    <xf numFmtId="0" fontId="21"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164" fontId="26"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8" fillId="2" borderId="9"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6" fillId="0" borderId="9" xfId="0" applyNumberFormat="1" applyFont="1" applyFill="1" applyBorder="1" applyAlignment="1">
      <alignment horizontal="center" wrapText="1"/>
    </xf>
    <xf numFmtId="164" fontId="26" fillId="0" borderId="1" xfId="0" applyNumberFormat="1" applyFont="1" applyFill="1" applyBorder="1" applyAlignment="1">
      <alignment horizontal="center" wrapText="1"/>
    </xf>
    <xf numFmtId="3" fontId="26" fillId="0" borderId="9"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8" fillId="0" borderId="7" xfId="0" applyNumberFormat="1" applyFont="1" applyFill="1" applyBorder="1" applyAlignment="1">
      <alignment horizontal="center" vertical="center" wrapText="1"/>
    </xf>
    <xf numFmtId="166" fontId="26" fillId="0" borderId="10" xfId="0" applyNumberFormat="1" applyFont="1" applyFill="1" applyBorder="1" applyAlignment="1">
      <alignment horizontal="center" vertical="center" wrapText="1" readingOrder="1"/>
    </xf>
    <xf numFmtId="164" fontId="26" fillId="2" borderId="2" xfId="0" applyNumberFormat="1" applyFont="1" applyFill="1" applyBorder="1" applyAlignment="1">
      <alignment horizontal="center" vertical="center" wrapText="1"/>
    </xf>
    <xf numFmtId="164" fontId="28" fillId="2" borderId="1" xfId="0" applyNumberFormat="1" applyFont="1" applyFill="1" applyBorder="1" applyAlignment="1">
      <alignment horizontal="center" wrapText="1"/>
    </xf>
    <xf numFmtId="164" fontId="14" fillId="0" borderId="10" xfId="0" applyNumberFormat="1" applyFont="1" applyBorder="1" applyAlignment="1">
      <alignment horizontal="center"/>
    </xf>
    <xf numFmtId="49" fontId="4" fillId="0" borderId="22" xfId="0" applyNumberFormat="1" applyFont="1" applyFill="1" applyBorder="1"/>
    <xf numFmtId="166" fontId="27"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7"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5" borderId="28" xfId="0" applyNumberFormat="1" applyFont="1" applyFill="1" applyBorder="1" applyAlignment="1">
      <alignment horizontal="center" vertical="center" wrapText="1"/>
    </xf>
    <xf numFmtId="164" fontId="28" fillId="5" borderId="29"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6" fillId="0" borderId="11" xfId="0" applyNumberFormat="1" applyFont="1" applyFill="1" applyBorder="1" applyAlignment="1">
      <alignment horizontal="center" wrapText="1"/>
    </xf>
    <xf numFmtId="164" fontId="26" fillId="0" borderId="12" xfId="0" applyNumberFormat="1" applyFont="1" applyFill="1" applyBorder="1" applyAlignment="1">
      <alignment horizontal="center" wrapText="1"/>
    </xf>
    <xf numFmtId="3" fontId="26" fillId="2" borderId="11"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4" fillId="0" borderId="0" xfId="0" applyNumberFormat="1" applyFont="1" applyAlignment="1">
      <alignment horizontal="left"/>
    </xf>
    <xf numFmtId="0" fontId="25"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10" sqref="L10"/>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10.4257812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61" t="s">
        <v>32</v>
      </c>
      <c r="C1" s="162"/>
      <c r="D1" s="162"/>
      <c r="E1" s="6"/>
      <c r="F1" s="14"/>
      <c r="G1" s="166">
        <v>43682</v>
      </c>
      <c r="H1" s="167"/>
      <c r="I1" s="167"/>
      <c r="J1" s="167"/>
      <c r="K1" s="167"/>
      <c r="L1" s="167"/>
    </row>
    <row r="2" spans="1:12" s="3" customFormat="1" ht="16.5" customHeight="1" thickBot="1" x14ac:dyDescent="0.3">
      <c r="A2" s="163" t="s">
        <v>3</v>
      </c>
      <c r="B2" s="164"/>
      <c r="C2" s="164"/>
      <c r="D2" s="57"/>
      <c r="E2" s="57"/>
      <c r="F2" s="15"/>
      <c r="G2" s="165" t="s">
        <v>4</v>
      </c>
      <c r="H2" s="164"/>
      <c r="I2" s="164"/>
      <c r="J2" s="164"/>
      <c r="K2" s="67"/>
      <c r="L2" s="138"/>
    </row>
    <row r="3" spans="1:12" s="1" customFormat="1" ht="15.75" thickBot="1" x14ac:dyDescent="0.3">
      <c r="A3" s="51" t="s">
        <v>2</v>
      </c>
      <c r="B3" s="52" t="s">
        <v>78</v>
      </c>
      <c r="C3" s="52" t="s">
        <v>77</v>
      </c>
      <c r="D3" s="56" t="s">
        <v>0</v>
      </c>
      <c r="E3" s="54" t="s">
        <v>1</v>
      </c>
      <c r="F3" s="44"/>
      <c r="G3" s="51" t="s">
        <v>2</v>
      </c>
      <c r="H3" s="52" t="s">
        <v>78</v>
      </c>
      <c r="I3" s="52" t="s">
        <v>77</v>
      </c>
      <c r="J3" s="53" t="s">
        <v>0</v>
      </c>
      <c r="K3" s="54" t="s">
        <v>1</v>
      </c>
      <c r="L3" s="133" t="s">
        <v>36</v>
      </c>
    </row>
    <row r="4" spans="1:12" ht="15" x14ac:dyDescent="0.25">
      <c r="A4" s="55" t="s">
        <v>19</v>
      </c>
      <c r="B4" s="58">
        <v>10699</v>
      </c>
      <c r="C4" s="58">
        <v>9421</v>
      </c>
      <c r="D4" s="151">
        <f t="shared" ref="D4:D23" si="0">C4-B4</f>
        <v>-1278</v>
      </c>
      <c r="E4" s="152">
        <f t="shared" ref="E4:E21" si="1">D4/B4</f>
        <v>-0.11945041592672212</v>
      </c>
      <c r="F4" s="21"/>
      <c r="G4" s="50" t="s">
        <v>19</v>
      </c>
      <c r="H4" s="49">
        <v>623</v>
      </c>
      <c r="I4" s="49">
        <v>617</v>
      </c>
      <c r="J4" s="149">
        <f>I4-H4</f>
        <v>-6</v>
      </c>
      <c r="K4" s="150">
        <f>J4/H4</f>
        <v>-9.630818619582664E-3</v>
      </c>
      <c r="L4" s="205" t="s">
        <v>79</v>
      </c>
    </row>
    <row r="5" spans="1:12" ht="15" x14ac:dyDescent="0.25">
      <c r="A5" s="22" t="s">
        <v>20</v>
      </c>
      <c r="B5" s="58">
        <v>8647</v>
      </c>
      <c r="C5" s="58">
        <v>8197</v>
      </c>
      <c r="D5" s="105">
        <f t="shared" si="0"/>
        <v>-450</v>
      </c>
      <c r="E5" s="70">
        <f t="shared" si="1"/>
        <v>-5.2041170348097604E-2</v>
      </c>
      <c r="F5" s="21"/>
      <c r="G5" s="18" t="s">
        <v>20</v>
      </c>
      <c r="H5" s="49">
        <v>874</v>
      </c>
      <c r="I5" s="49">
        <v>820</v>
      </c>
      <c r="J5" s="116">
        <f t="shared" ref="J5:J27" si="2">I5-H5</f>
        <v>-54</v>
      </c>
      <c r="K5" s="117">
        <f t="shared" ref="K5:K27" si="3">J5/H5</f>
        <v>-6.1784897025171627E-2</v>
      </c>
      <c r="L5" s="205" t="s">
        <v>80</v>
      </c>
    </row>
    <row r="6" spans="1:12" ht="15" x14ac:dyDescent="0.25">
      <c r="A6" s="22" t="s">
        <v>24</v>
      </c>
      <c r="B6" s="58">
        <v>28806</v>
      </c>
      <c r="C6" s="58">
        <v>28940</v>
      </c>
      <c r="D6" s="68">
        <f t="shared" si="0"/>
        <v>134</v>
      </c>
      <c r="E6" s="69">
        <f t="shared" si="1"/>
        <v>4.6518086509754909E-3</v>
      </c>
      <c r="F6" s="21"/>
      <c r="G6" s="18" t="s">
        <v>24</v>
      </c>
      <c r="H6" s="49">
        <v>2762</v>
      </c>
      <c r="I6" s="49">
        <v>2759</v>
      </c>
      <c r="J6" s="116">
        <f t="shared" si="2"/>
        <v>-3</v>
      </c>
      <c r="K6" s="117">
        <f t="shared" si="3"/>
        <v>-1.0861694424330196E-3</v>
      </c>
      <c r="L6" s="206" t="s">
        <v>81</v>
      </c>
    </row>
    <row r="7" spans="1:12" ht="15.75" customHeight="1" x14ac:dyDescent="0.25">
      <c r="A7" s="22" t="s">
        <v>48</v>
      </c>
      <c r="B7" s="58">
        <v>22998</v>
      </c>
      <c r="C7" s="58">
        <v>21249</v>
      </c>
      <c r="D7" s="105">
        <f t="shared" si="0"/>
        <v>-1749</v>
      </c>
      <c r="E7" s="70">
        <f t="shared" si="1"/>
        <v>-7.6050091312288029E-2</v>
      </c>
      <c r="F7" s="21"/>
      <c r="G7" s="22" t="s">
        <v>48</v>
      </c>
      <c r="H7" s="49">
        <v>1576</v>
      </c>
      <c r="I7" s="49">
        <v>1450</v>
      </c>
      <c r="J7" s="116">
        <f t="shared" si="2"/>
        <v>-126</v>
      </c>
      <c r="K7" s="117">
        <f t="shared" si="3"/>
        <v>-7.9949238578680207E-2</v>
      </c>
      <c r="L7" s="206" t="s">
        <v>82</v>
      </c>
    </row>
    <row r="8" spans="1:12" ht="15" x14ac:dyDescent="0.25">
      <c r="A8" s="22" t="s">
        <v>35</v>
      </c>
      <c r="B8" s="58">
        <v>9440</v>
      </c>
      <c r="C8" s="58">
        <v>9024</v>
      </c>
      <c r="D8" s="105">
        <f t="shared" si="0"/>
        <v>-416</v>
      </c>
      <c r="E8" s="70">
        <f t="shared" si="1"/>
        <v>-4.4067796610169491E-2</v>
      </c>
      <c r="F8" s="21"/>
      <c r="G8" s="18" t="s">
        <v>35</v>
      </c>
      <c r="H8" s="49">
        <v>664</v>
      </c>
      <c r="I8" s="49">
        <v>674</v>
      </c>
      <c r="J8" s="122">
        <f t="shared" si="2"/>
        <v>10</v>
      </c>
      <c r="K8" s="123">
        <f t="shared" si="3"/>
        <v>1.5060240963855422E-2</v>
      </c>
      <c r="L8" s="206" t="s">
        <v>83</v>
      </c>
    </row>
    <row r="9" spans="1:12" ht="15" x14ac:dyDescent="0.25">
      <c r="A9" s="22" t="s">
        <v>46</v>
      </c>
      <c r="B9" s="58">
        <v>12237</v>
      </c>
      <c r="C9" s="58">
        <v>13189</v>
      </c>
      <c r="D9" s="68">
        <f t="shared" si="0"/>
        <v>952</v>
      </c>
      <c r="E9" s="69">
        <f t="shared" si="1"/>
        <v>7.7796845632099376E-2</v>
      </c>
      <c r="F9" s="21"/>
      <c r="G9" s="22" t="s">
        <v>46</v>
      </c>
      <c r="H9" s="49">
        <v>1216</v>
      </c>
      <c r="I9" s="49">
        <f>1303+1</f>
        <v>1304</v>
      </c>
      <c r="J9" s="122">
        <f t="shared" si="2"/>
        <v>88</v>
      </c>
      <c r="K9" s="123">
        <f t="shared" si="3"/>
        <v>7.2368421052631582E-2</v>
      </c>
      <c r="L9" s="206" t="s">
        <v>97</v>
      </c>
    </row>
    <row r="10" spans="1:12" ht="15" x14ac:dyDescent="0.25">
      <c r="A10" s="22" t="s">
        <v>69</v>
      </c>
      <c r="B10" s="58">
        <v>22240</v>
      </c>
      <c r="C10" s="58">
        <v>21919</v>
      </c>
      <c r="D10" s="118">
        <f t="shared" si="0"/>
        <v>-321</v>
      </c>
      <c r="E10" s="119">
        <f t="shared" si="1"/>
        <v>-1.4433453237410071E-2</v>
      </c>
      <c r="F10" s="21"/>
      <c r="G10" s="18" t="s">
        <v>69</v>
      </c>
      <c r="H10" s="49">
        <v>1311</v>
      </c>
      <c r="I10" s="49">
        <v>1342</v>
      </c>
      <c r="J10" s="122">
        <f t="shared" si="2"/>
        <v>31</v>
      </c>
      <c r="K10" s="123">
        <f t="shared" si="3"/>
        <v>2.364607170099161E-2</v>
      </c>
      <c r="L10" s="206" t="s">
        <v>84</v>
      </c>
    </row>
    <row r="11" spans="1:12" ht="14.25" customHeight="1" x14ac:dyDescent="0.25">
      <c r="A11" s="22" t="s">
        <v>33</v>
      </c>
      <c r="B11" s="58">
        <v>11072</v>
      </c>
      <c r="C11" s="58">
        <v>11307</v>
      </c>
      <c r="D11" s="68">
        <f t="shared" si="0"/>
        <v>235</v>
      </c>
      <c r="E11" s="69">
        <f t="shared" si="1"/>
        <v>2.1224710982658958E-2</v>
      </c>
      <c r="F11" s="21"/>
      <c r="G11" s="18" t="s">
        <v>33</v>
      </c>
      <c r="H11" s="49">
        <v>833</v>
      </c>
      <c r="I11" s="49">
        <v>860</v>
      </c>
      <c r="J11" s="122">
        <f t="shared" si="2"/>
        <v>27</v>
      </c>
      <c r="K11" s="123">
        <f t="shared" si="3"/>
        <v>3.2412965186074429E-2</v>
      </c>
      <c r="L11" s="206" t="s">
        <v>85</v>
      </c>
    </row>
    <row r="12" spans="1:12" ht="15" x14ac:dyDescent="0.25">
      <c r="A12" s="22" t="s">
        <v>47</v>
      </c>
      <c r="B12" s="58">
        <v>44100</v>
      </c>
      <c r="C12" s="58">
        <v>44622</v>
      </c>
      <c r="D12" s="68">
        <f t="shared" si="0"/>
        <v>522</v>
      </c>
      <c r="E12" s="69">
        <f t="shared" si="1"/>
        <v>1.1836734693877551E-2</v>
      </c>
      <c r="F12" s="21"/>
      <c r="G12" s="18" t="s">
        <v>47</v>
      </c>
      <c r="H12" s="49">
        <f>1639+4</f>
        <v>1643</v>
      </c>
      <c r="I12" s="49">
        <f>1797+2</f>
        <v>1799</v>
      </c>
      <c r="J12" s="122">
        <f t="shared" si="2"/>
        <v>156</v>
      </c>
      <c r="K12" s="123">
        <f t="shared" si="3"/>
        <v>9.4948265368228854E-2</v>
      </c>
      <c r="L12" s="206" t="s">
        <v>95</v>
      </c>
    </row>
    <row r="13" spans="1:12" ht="15" customHeight="1" x14ac:dyDescent="0.25">
      <c r="A13" s="22" t="s">
        <v>38</v>
      </c>
      <c r="B13" s="58">
        <v>30527</v>
      </c>
      <c r="C13" s="58">
        <v>31639</v>
      </c>
      <c r="D13" s="68">
        <f t="shared" si="0"/>
        <v>1112</v>
      </c>
      <c r="E13" s="69">
        <f t="shared" si="1"/>
        <v>3.6426769744816068E-2</v>
      </c>
      <c r="F13" s="21"/>
      <c r="G13" s="18" t="s">
        <v>38</v>
      </c>
      <c r="H13" s="49">
        <v>1845</v>
      </c>
      <c r="I13" s="49">
        <v>1941</v>
      </c>
      <c r="J13" s="122">
        <f t="shared" si="2"/>
        <v>96</v>
      </c>
      <c r="K13" s="123">
        <f t="shared" si="3"/>
        <v>5.2032520325203252E-2</v>
      </c>
      <c r="L13" s="207" t="s">
        <v>86</v>
      </c>
    </row>
    <row r="14" spans="1:12" ht="14.25" customHeight="1" x14ac:dyDescent="0.25">
      <c r="A14" s="22" t="s">
        <v>21</v>
      </c>
      <c r="B14" s="58">
        <v>11868</v>
      </c>
      <c r="C14" s="58">
        <v>12088</v>
      </c>
      <c r="D14" s="68">
        <f t="shared" si="0"/>
        <v>220</v>
      </c>
      <c r="E14" s="69">
        <f t="shared" si="1"/>
        <v>1.8537243006403775E-2</v>
      </c>
      <c r="F14" s="21"/>
      <c r="G14" s="18" t="s">
        <v>21</v>
      </c>
      <c r="H14" s="49">
        <v>1180</v>
      </c>
      <c r="I14" s="49">
        <v>1205</v>
      </c>
      <c r="J14" s="122">
        <f t="shared" si="2"/>
        <v>25</v>
      </c>
      <c r="K14" s="123">
        <f t="shared" si="3"/>
        <v>2.1186440677966101E-2</v>
      </c>
      <c r="L14" s="207" t="s">
        <v>87</v>
      </c>
    </row>
    <row r="15" spans="1:12" ht="15" x14ac:dyDescent="0.25">
      <c r="A15" s="22" t="s">
        <v>40</v>
      </c>
      <c r="B15" s="58">
        <v>1071</v>
      </c>
      <c r="C15" s="58">
        <v>1154</v>
      </c>
      <c r="D15" s="68">
        <f t="shared" si="0"/>
        <v>83</v>
      </c>
      <c r="E15" s="69">
        <f t="shared" si="1"/>
        <v>7.7497665732959853E-2</v>
      </c>
      <c r="F15" s="21"/>
      <c r="G15" s="22" t="s">
        <v>40</v>
      </c>
      <c r="H15" s="49">
        <v>187</v>
      </c>
      <c r="I15" s="49">
        <v>209</v>
      </c>
      <c r="J15" s="122">
        <f t="shared" si="2"/>
        <v>22</v>
      </c>
      <c r="K15" s="123">
        <f t="shared" si="3"/>
        <v>0.11764705882352941</v>
      </c>
      <c r="L15" s="206" t="s">
        <v>88</v>
      </c>
    </row>
    <row r="16" spans="1:12" ht="15" customHeight="1" x14ac:dyDescent="0.25">
      <c r="A16" s="22" t="s">
        <v>74</v>
      </c>
      <c r="B16" s="58">
        <v>9164</v>
      </c>
      <c r="C16" s="58">
        <v>8765</v>
      </c>
      <c r="D16" s="105">
        <f t="shared" si="0"/>
        <v>-399</v>
      </c>
      <c r="E16" s="70">
        <f t="shared" si="1"/>
        <v>-4.3539938891313835E-2</v>
      </c>
      <c r="F16" s="21"/>
      <c r="G16" s="18" t="s">
        <v>73</v>
      </c>
      <c r="H16" s="49">
        <v>881</v>
      </c>
      <c r="I16" s="49">
        <v>836</v>
      </c>
      <c r="J16" s="116">
        <f t="shared" si="2"/>
        <v>-45</v>
      </c>
      <c r="K16" s="117">
        <f t="shared" si="3"/>
        <v>-5.1078320090805901E-2</v>
      </c>
      <c r="L16" s="206" t="s">
        <v>89</v>
      </c>
    </row>
    <row r="17" spans="1:12" ht="15" x14ac:dyDescent="0.25">
      <c r="A17" s="18" t="s">
        <v>37</v>
      </c>
      <c r="B17" s="58">
        <v>6597</v>
      </c>
      <c r="C17" s="58">
        <v>7299</v>
      </c>
      <c r="D17" s="68">
        <f t="shared" si="0"/>
        <v>702</v>
      </c>
      <c r="E17" s="69">
        <f t="shared" si="1"/>
        <v>0.10641200545702592</v>
      </c>
      <c r="F17" s="21"/>
      <c r="G17" s="18" t="s">
        <v>37</v>
      </c>
      <c r="H17" s="49">
        <v>524</v>
      </c>
      <c r="I17" s="49">
        <v>545</v>
      </c>
      <c r="J17" s="122">
        <f t="shared" si="2"/>
        <v>21</v>
      </c>
      <c r="K17" s="123">
        <f t="shared" si="3"/>
        <v>4.0076335877862593E-2</v>
      </c>
      <c r="L17" s="206" t="s">
        <v>90</v>
      </c>
    </row>
    <row r="18" spans="1:12" ht="15" x14ac:dyDescent="0.25">
      <c r="A18" s="22" t="s">
        <v>22</v>
      </c>
      <c r="B18" s="58">
        <v>69672</v>
      </c>
      <c r="C18" s="58">
        <v>71538</v>
      </c>
      <c r="D18" s="68">
        <f t="shared" si="0"/>
        <v>1866</v>
      </c>
      <c r="E18" s="69">
        <f t="shared" si="1"/>
        <v>2.6782638649672751E-2</v>
      </c>
      <c r="F18" s="21"/>
      <c r="G18" s="18" t="s">
        <v>22</v>
      </c>
      <c r="H18" s="49">
        <v>2704</v>
      </c>
      <c r="I18" s="49">
        <v>2728</v>
      </c>
      <c r="J18" s="122">
        <f t="shared" si="2"/>
        <v>24</v>
      </c>
      <c r="K18" s="123">
        <f t="shared" si="3"/>
        <v>8.8757396449704144E-3</v>
      </c>
      <c r="L18" s="206" t="s">
        <v>91</v>
      </c>
    </row>
    <row r="19" spans="1:12" ht="15.75" customHeight="1" x14ac:dyDescent="0.25">
      <c r="A19" s="22" t="s">
        <v>41</v>
      </c>
      <c r="B19" s="58">
        <v>8767</v>
      </c>
      <c r="C19" s="58">
        <v>9897</v>
      </c>
      <c r="D19" s="68">
        <f t="shared" si="0"/>
        <v>1130</v>
      </c>
      <c r="E19" s="69">
        <f t="shared" si="1"/>
        <v>0.12889243754990304</v>
      </c>
      <c r="F19" s="21"/>
      <c r="G19" s="18" t="s">
        <v>41</v>
      </c>
      <c r="H19" s="49">
        <v>854</v>
      </c>
      <c r="I19" s="49">
        <v>975</v>
      </c>
      <c r="J19" s="122">
        <f t="shared" si="2"/>
        <v>121</v>
      </c>
      <c r="K19" s="123">
        <f t="shared" si="3"/>
        <v>0.14168618266978922</v>
      </c>
      <c r="L19" s="206" t="s">
        <v>92</v>
      </c>
    </row>
    <row r="20" spans="1:12" ht="15" x14ac:dyDescent="0.25">
      <c r="A20" s="22" t="s">
        <v>43</v>
      </c>
      <c r="B20" s="58">
        <v>1</v>
      </c>
      <c r="C20" s="58">
        <v>18</v>
      </c>
      <c r="D20" s="68">
        <f t="shared" si="0"/>
        <v>17</v>
      </c>
      <c r="E20" s="69" t="s">
        <v>45</v>
      </c>
      <c r="F20" s="21"/>
      <c r="G20" s="18" t="s">
        <v>65</v>
      </c>
      <c r="H20" s="49">
        <v>119</v>
      </c>
      <c r="I20" s="49">
        <v>104</v>
      </c>
      <c r="J20" s="116">
        <f t="shared" si="2"/>
        <v>-15</v>
      </c>
      <c r="K20" s="117">
        <f t="shared" si="3"/>
        <v>-0.12605042016806722</v>
      </c>
      <c r="L20" s="206" t="s">
        <v>94</v>
      </c>
    </row>
    <row r="21" spans="1:12" ht="15" customHeight="1" x14ac:dyDescent="0.25">
      <c r="A21" s="22" t="s">
        <v>6</v>
      </c>
      <c r="B21" s="58">
        <v>53</v>
      </c>
      <c r="C21" s="58">
        <v>105</v>
      </c>
      <c r="D21" s="68">
        <f>C21-B21</f>
        <v>52</v>
      </c>
      <c r="E21" s="69">
        <f t="shared" si="1"/>
        <v>0.98113207547169812</v>
      </c>
      <c r="F21" s="21"/>
      <c r="G21" s="18" t="s">
        <v>23</v>
      </c>
      <c r="H21" s="49">
        <v>4646</v>
      </c>
      <c r="I21" s="49">
        <f>4825</f>
        <v>4825</v>
      </c>
      <c r="J21" s="147">
        <f t="shared" si="2"/>
        <v>179</v>
      </c>
      <c r="K21" s="148">
        <f t="shared" si="3"/>
        <v>3.8527765820060268E-2</v>
      </c>
      <c r="L21" s="208" t="s">
        <v>93</v>
      </c>
    </row>
    <row r="22" spans="1:12" ht="15" customHeight="1" x14ac:dyDescent="0.25">
      <c r="A22" s="34" t="s">
        <v>23</v>
      </c>
      <c r="B22" s="58">
        <v>4603</v>
      </c>
      <c r="C22" s="58">
        <v>5554</v>
      </c>
      <c r="D22" s="68">
        <f>C22-B22</f>
        <v>951</v>
      </c>
      <c r="E22" s="69">
        <f t="shared" ref="E22" si="4">D22/B22</f>
        <v>0.20660438844232024</v>
      </c>
      <c r="F22" s="94"/>
      <c r="G22" s="124" t="s">
        <v>66</v>
      </c>
      <c r="H22" s="49">
        <v>0</v>
      </c>
      <c r="I22" s="49">
        <v>9</v>
      </c>
      <c r="J22" s="122">
        <f t="shared" ref="J22" si="5">I22-H22</f>
        <v>9</v>
      </c>
      <c r="K22" s="148" t="s">
        <v>45</v>
      </c>
      <c r="L22" s="208" t="s">
        <v>96</v>
      </c>
    </row>
    <row r="23" spans="1:12" ht="15" customHeight="1" x14ac:dyDescent="0.25">
      <c r="A23" s="34" t="s">
        <v>62</v>
      </c>
      <c r="B23" s="101">
        <v>185</v>
      </c>
      <c r="C23" s="102">
        <v>488</v>
      </c>
      <c r="D23" s="68">
        <f t="shared" si="0"/>
        <v>303</v>
      </c>
      <c r="E23" s="69">
        <f>D23/B23</f>
        <v>1.6378378378378378</v>
      </c>
      <c r="F23" s="94"/>
      <c r="G23" s="125"/>
      <c r="H23" s="49"/>
      <c r="I23" s="49"/>
      <c r="J23" s="116"/>
      <c r="K23" s="117"/>
      <c r="L23" s="134"/>
    </row>
    <row r="24" spans="1:12" ht="14.25" customHeight="1" x14ac:dyDescent="0.25">
      <c r="A24" s="35" t="s">
        <v>31</v>
      </c>
      <c r="B24" s="59">
        <f>SUM(B4:B23)</f>
        <v>312747</v>
      </c>
      <c r="C24" s="59">
        <f>SUM(C4:C23)</f>
        <v>316413</v>
      </c>
      <c r="D24" s="160">
        <f>C24-B24</f>
        <v>3666</v>
      </c>
      <c r="E24" s="98">
        <f>D24/B24</f>
        <v>1.1721934982589761E-2</v>
      </c>
      <c r="F24" s="104"/>
      <c r="G24" s="103" t="s">
        <v>70</v>
      </c>
      <c r="H24" s="48">
        <f>SUM(H4:H22)</f>
        <v>24442</v>
      </c>
      <c r="I24" s="48">
        <f>SUM(I4:I22)</f>
        <v>25002</v>
      </c>
      <c r="J24" s="120">
        <f>I24-H24</f>
        <v>560</v>
      </c>
      <c r="K24" s="121">
        <f>J24/H24</f>
        <v>2.2911382047295637E-2</v>
      </c>
      <c r="L24" s="135"/>
    </row>
    <row r="25" spans="1:12" ht="14.25" customHeight="1" x14ac:dyDescent="0.25">
      <c r="A25" s="32" t="s">
        <v>14</v>
      </c>
      <c r="B25" s="99">
        <v>15062</v>
      </c>
      <c r="C25" s="100">
        <v>15089</v>
      </c>
      <c r="D25" s="110">
        <f t="shared" ref="D25" si="6">C25-B25</f>
        <v>27</v>
      </c>
      <c r="E25" s="126">
        <f t="shared" ref="E25:E26" si="7">D25/B25</f>
        <v>1.7925906254149515E-3</v>
      </c>
      <c r="F25" s="23"/>
      <c r="G25" s="32" t="s">
        <v>14</v>
      </c>
      <c r="H25" s="61">
        <v>1243</v>
      </c>
      <c r="I25" s="61">
        <v>1229</v>
      </c>
      <c r="J25" s="203">
        <f>I25-H25</f>
        <v>-14</v>
      </c>
      <c r="K25" s="204">
        <f>J25/H25</f>
        <v>-1.1263073209975865E-2</v>
      </c>
      <c r="L25" s="177" t="s">
        <v>68</v>
      </c>
    </row>
    <row r="26" spans="1:12" ht="15" customHeight="1" x14ac:dyDescent="0.25">
      <c r="A26" s="95" t="s">
        <v>75</v>
      </c>
      <c r="B26" s="43">
        <v>5212</v>
      </c>
      <c r="C26" s="43">
        <v>9672</v>
      </c>
      <c r="D26" s="110">
        <f>C26-B26</f>
        <v>4460</v>
      </c>
      <c r="E26" s="126">
        <f t="shared" si="7"/>
        <v>0.85571757482732158</v>
      </c>
      <c r="F26" s="94"/>
      <c r="G26" s="95" t="s">
        <v>75</v>
      </c>
      <c r="H26" s="107">
        <v>369</v>
      </c>
      <c r="I26" s="108">
        <v>713</v>
      </c>
      <c r="J26" s="109">
        <f>I26-H26</f>
        <v>344</v>
      </c>
      <c r="K26" s="129">
        <f>J26/H26</f>
        <v>0.9322493224932249</v>
      </c>
      <c r="L26" s="178"/>
    </row>
    <row r="27" spans="1:12" ht="18" customHeight="1" thickBot="1" x14ac:dyDescent="0.3">
      <c r="A27" s="90" t="s">
        <v>44</v>
      </c>
      <c r="B27" s="91">
        <f>SUM(B24:B26)</f>
        <v>333021</v>
      </c>
      <c r="C27" s="91">
        <f>SUM(C24:C26)</f>
        <v>341174</v>
      </c>
      <c r="D27" s="145">
        <f t="shared" ref="D27" si="8">C27-B27</f>
        <v>8153</v>
      </c>
      <c r="E27" s="146">
        <f t="shared" ref="E27" si="9">D27/B27</f>
        <v>2.448193957738401E-2</v>
      </c>
      <c r="F27" s="24"/>
      <c r="G27" s="33" t="s">
        <v>44</v>
      </c>
      <c r="H27" s="60">
        <f>SUM(H24:H26)</f>
        <v>26054</v>
      </c>
      <c r="I27" s="60">
        <f>SUM(I24:I26)</f>
        <v>26944</v>
      </c>
      <c r="J27" s="143">
        <f t="shared" si="2"/>
        <v>890</v>
      </c>
      <c r="K27" s="144">
        <f t="shared" si="3"/>
        <v>3.4159821908344205E-2</v>
      </c>
      <c r="L27" s="178"/>
    </row>
    <row r="28" spans="1:12" ht="14.25" customHeight="1" thickTop="1" x14ac:dyDescent="0.2">
      <c r="A28" s="174" t="s">
        <v>9</v>
      </c>
      <c r="B28" s="174"/>
      <c r="C28" s="174"/>
      <c r="D28" s="174"/>
      <c r="E28" s="174"/>
      <c r="F28" s="25"/>
      <c r="G28" s="168"/>
      <c r="H28" s="169"/>
      <c r="I28" s="169"/>
      <c r="J28" s="169"/>
      <c r="K28" s="169"/>
      <c r="L28" s="178"/>
    </row>
    <row r="29" spans="1:12" s="13" customFormat="1" ht="13.5" customHeight="1" x14ac:dyDescent="0.2">
      <c r="A29" s="175"/>
      <c r="B29" s="175"/>
      <c r="C29" s="175"/>
      <c r="D29" s="175"/>
      <c r="E29" s="175"/>
      <c r="F29" s="17"/>
      <c r="G29" s="170"/>
      <c r="H29" s="171"/>
      <c r="I29" s="171"/>
      <c r="J29" s="171"/>
      <c r="K29" s="171"/>
      <c r="L29" s="178"/>
    </row>
    <row r="30" spans="1:12" ht="10.5" customHeight="1" thickBot="1" x14ac:dyDescent="0.25">
      <c r="A30" s="176"/>
      <c r="B30" s="176"/>
      <c r="C30" s="176"/>
      <c r="D30" s="176"/>
      <c r="E30" s="176"/>
      <c r="F30" s="17"/>
      <c r="G30" s="172"/>
      <c r="H30" s="173"/>
      <c r="I30" s="173"/>
      <c r="J30" s="173"/>
      <c r="K30" s="173"/>
      <c r="L30" s="179"/>
    </row>
    <row r="31" spans="1:12" s="13" customFormat="1" ht="13.5" customHeight="1" thickBot="1" x14ac:dyDescent="0.25">
      <c r="A31" s="72" t="s">
        <v>61</v>
      </c>
      <c r="B31" s="19">
        <v>2018</v>
      </c>
      <c r="C31" s="19">
        <v>2019</v>
      </c>
      <c r="D31" s="88" t="s">
        <v>0</v>
      </c>
      <c r="E31" s="89" t="s">
        <v>1</v>
      </c>
      <c r="F31" s="25"/>
      <c r="G31" s="63" t="s">
        <v>59</v>
      </c>
      <c r="H31" s="19">
        <v>2018</v>
      </c>
      <c r="I31" s="19">
        <v>2019</v>
      </c>
      <c r="J31" s="19" t="s">
        <v>0</v>
      </c>
      <c r="K31" s="20" t="s">
        <v>1</v>
      </c>
      <c r="L31" s="136"/>
    </row>
    <row r="32" spans="1:12" ht="17.25" customHeight="1" x14ac:dyDescent="0.25">
      <c r="A32" s="75" t="s">
        <v>26</v>
      </c>
      <c r="B32" s="87">
        <f>3753+110</f>
        <v>3863</v>
      </c>
      <c r="C32" s="62">
        <f>4256+159</f>
        <v>4415</v>
      </c>
      <c r="D32" s="132">
        <f>C32-B32</f>
        <v>552</v>
      </c>
      <c r="E32" s="141">
        <f>D32/B32</f>
        <v>0.14289412373802743</v>
      </c>
      <c r="F32" s="26"/>
      <c r="G32" s="45" t="s">
        <v>7</v>
      </c>
      <c r="H32" s="77">
        <f>3430+3406+3558+5320+104+105+297</f>
        <v>16220</v>
      </c>
      <c r="I32" s="77">
        <f>3911+3314+3578+4970+151+109+327</f>
        <v>16360</v>
      </c>
      <c r="J32" s="68">
        <f>I32-H32</f>
        <v>140</v>
      </c>
      <c r="K32" s="153">
        <f>J32/H32</f>
        <v>8.6313193588162754E-3</v>
      </c>
      <c r="L32" s="191" t="s">
        <v>49</v>
      </c>
    </row>
    <row r="33" spans="1:12" s="3" customFormat="1" ht="16.5" customHeight="1" x14ac:dyDescent="0.25">
      <c r="A33" s="76" t="s">
        <v>5</v>
      </c>
      <c r="B33" s="87">
        <v>3681</v>
      </c>
      <c r="C33" s="62">
        <v>3592</v>
      </c>
      <c r="D33" s="71">
        <f t="shared" ref="D33:D35" si="10">C33-B33</f>
        <v>-89</v>
      </c>
      <c r="E33" s="106">
        <f t="shared" ref="E33:E35" si="11">D33/B33</f>
        <v>-2.4178212442271124E-2</v>
      </c>
      <c r="F33" s="26"/>
      <c r="G33" s="22" t="s">
        <v>8</v>
      </c>
      <c r="H33" s="114">
        <v>214300</v>
      </c>
      <c r="I33" s="78">
        <v>215396</v>
      </c>
      <c r="J33" s="68">
        <f>I33-H33</f>
        <v>1096</v>
      </c>
      <c r="K33" s="153">
        <f>J33/H33</f>
        <v>5.1143257116192256E-3</v>
      </c>
      <c r="L33" s="192"/>
    </row>
    <row r="34" spans="1:12" ht="15" customHeight="1" x14ac:dyDescent="0.25">
      <c r="A34" s="76" t="s">
        <v>27</v>
      </c>
      <c r="B34" s="87">
        <v>3836</v>
      </c>
      <c r="C34" s="62">
        <v>3889</v>
      </c>
      <c r="D34" s="132">
        <f t="shared" si="10"/>
        <v>53</v>
      </c>
      <c r="E34" s="141">
        <f t="shared" si="11"/>
        <v>1.3816475495307613E-2</v>
      </c>
      <c r="F34" s="26"/>
      <c r="G34" s="46" t="s">
        <v>10</v>
      </c>
      <c r="H34" s="79">
        <f>H32+165+2525+2150+189+168</f>
        <v>21417</v>
      </c>
      <c r="I34" s="79">
        <f>I32+125+2707+2205+223+159</f>
        <v>21779</v>
      </c>
      <c r="J34" s="154">
        <f>I34-H34</f>
        <v>362</v>
      </c>
      <c r="K34" s="155">
        <f>J34/H34</f>
        <v>1.6902460662090862E-2</v>
      </c>
      <c r="L34" s="192"/>
    </row>
    <row r="35" spans="1:12" ht="15.75" customHeight="1" thickBot="1" x14ac:dyDescent="0.3">
      <c r="A35" s="76" t="s">
        <v>28</v>
      </c>
      <c r="B35" s="87">
        <v>5687</v>
      </c>
      <c r="C35" s="62">
        <v>5372</v>
      </c>
      <c r="D35" s="71">
        <f t="shared" si="10"/>
        <v>-315</v>
      </c>
      <c r="E35" s="106">
        <f t="shared" si="11"/>
        <v>-5.5389484789871636E-2</v>
      </c>
      <c r="F35" s="26"/>
      <c r="G35" s="47" t="s">
        <v>11</v>
      </c>
      <c r="H35" s="115">
        <v>274515.5</v>
      </c>
      <c r="I35" s="80">
        <v>276444.5</v>
      </c>
      <c r="J35" s="156">
        <f>I35-H35</f>
        <v>1929</v>
      </c>
      <c r="K35" s="157">
        <f>J35/H35</f>
        <v>7.0269256198648164E-3</v>
      </c>
      <c r="L35" s="193"/>
    </row>
    <row r="36" spans="1:12" ht="15.75" customHeight="1" thickBot="1" x14ac:dyDescent="0.3">
      <c r="A36" s="41" t="s">
        <v>34</v>
      </c>
      <c r="B36" s="48">
        <f>SUM(B32:B35)</f>
        <v>17067</v>
      </c>
      <c r="C36" s="48">
        <f>SUM(C32:C35)</f>
        <v>17268</v>
      </c>
      <c r="D36" s="97">
        <f t="shared" ref="D36:D38" si="12">C36-B36</f>
        <v>201</v>
      </c>
      <c r="E36" s="98">
        <f t="shared" ref="E36:E38" si="13">D36/B36</f>
        <v>1.1777113728247496E-2</v>
      </c>
      <c r="F36" s="26"/>
      <c r="G36" s="39"/>
      <c r="H36" s="81"/>
      <c r="I36" s="86"/>
      <c r="J36" s="93"/>
      <c r="K36" s="92"/>
      <c r="L36" s="196"/>
    </row>
    <row r="37" spans="1:12" ht="16.5" customHeight="1" thickBot="1" x14ac:dyDescent="0.3">
      <c r="A37" s="40" t="s">
        <v>30</v>
      </c>
      <c r="B37" s="49">
        <f>106+314</f>
        <v>420</v>
      </c>
      <c r="C37" s="49">
        <f>109+356</f>
        <v>465</v>
      </c>
      <c r="D37" s="132">
        <f t="shared" si="12"/>
        <v>45</v>
      </c>
      <c r="E37" s="69">
        <f t="shared" si="13"/>
        <v>0.10714285714285714</v>
      </c>
      <c r="F37" s="26"/>
      <c r="G37" s="64" t="s">
        <v>60</v>
      </c>
      <c r="H37" s="19">
        <v>2018</v>
      </c>
      <c r="I37" s="19">
        <v>2019</v>
      </c>
      <c r="J37" s="65" t="s">
        <v>0</v>
      </c>
      <c r="K37" s="66" t="s">
        <v>1</v>
      </c>
      <c r="L37" s="197"/>
    </row>
    <row r="38" spans="1:12" ht="15" customHeight="1" x14ac:dyDescent="0.25">
      <c r="A38" s="41" t="s">
        <v>6</v>
      </c>
      <c r="B38" s="48">
        <f>3321+199</f>
        <v>3520</v>
      </c>
      <c r="C38" s="48">
        <f>167+3510</f>
        <v>3677</v>
      </c>
      <c r="D38" s="97">
        <f t="shared" si="12"/>
        <v>157</v>
      </c>
      <c r="E38" s="98">
        <f t="shared" si="13"/>
        <v>4.4602272727272727E-2</v>
      </c>
      <c r="F38" s="26"/>
      <c r="G38" s="36" t="s">
        <v>7</v>
      </c>
      <c r="H38" s="82">
        <f>323+275+278+367+6+1+17</f>
        <v>1267</v>
      </c>
      <c r="I38" s="82">
        <f>345+278+311+402+8+29</f>
        <v>1373</v>
      </c>
      <c r="J38" s="73">
        <f>I38-H38</f>
        <v>106</v>
      </c>
      <c r="K38" s="74">
        <f>J38/H38</f>
        <v>8.3662194159431727E-2</v>
      </c>
      <c r="L38" s="198"/>
    </row>
    <row r="39" spans="1:12" ht="14.25" customHeight="1" x14ac:dyDescent="0.25">
      <c r="A39" s="140" t="s">
        <v>63</v>
      </c>
      <c r="B39" s="48">
        <v>2812</v>
      </c>
      <c r="C39" s="48">
        <v>2883</v>
      </c>
      <c r="D39" s="97">
        <f>C39-B39</f>
        <v>71</v>
      </c>
      <c r="E39" s="98">
        <f>D39/B39</f>
        <v>2.5248933143669987E-2</v>
      </c>
      <c r="F39" s="17"/>
      <c r="G39" s="18" t="s">
        <v>8</v>
      </c>
      <c r="H39" s="78">
        <v>17736</v>
      </c>
      <c r="I39" s="83">
        <v>19114.5</v>
      </c>
      <c r="J39" s="73">
        <f>I39-H39</f>
        <v>1378.5</v>
      </c>
      <c r="K39" s="74">
        <f>J39/H39</f>
        <v>7.77232746955345E-2</v>
      </c>
      <c r="L39" s="188" t="s">
        <v>71</v>
      </c>
    </row>
    <row r="40" spans="1:12" ht="16.5" customHeight="1" x14ac:dyDescent="0.25">
      <c r="A40" s="41" t="s">
        <v>64</v>
      </c>
      <c r="B40" s="112">
        <v>437</v>
      </c>
      <c r="C40" s="113">
        <v>529</v>
      </c>
      <c r="D40" s="97">
        <f>C40-B40</f>
        <v>92</v>
      </c>
      <c r="E40" s="98">
        <f>D40/B40</f>
        <v>0.21052631578947367</v>
      </c>
      <c r="F40" s="17"/>
      <c r="G40" s="37" t="s">
        <v>12</v>
      </c>
      <c r="H40" s="84">
        <f>H38+34+796+662+248+18</f>
        <v>3025</v>
      </c>
      <c r="I40" s="84">
        <f>I38+42+803+678+306+21</f>
        <v>3223</v>
      </c>
      <c r="J40" s="142">
        <f>I40-H40</f>
        <v>198</v>
      </c>
      <c r="K40" s="74">
        <f t="shared" ref="K40:K41" si="14">J40/H40</f>
        <v>6.545454545454546E-2</v>
      </c>
      <c r="L40" s="189"/>
    </row>
    <row r="41" spans="1:12" ht="15.75" customHeight="1" thickBot="1" x14ac:dyDescent="0.3">
      <c r="A41" s="42" t="s">
        <v>29</v>
      </c>
      <c r="B41" s="111">
        <v>186</v>
      </c>
      <c r="C41" s="111">
        <v>180</v>
      </c>
      <c r="D41" s="127">
        <f>C41-B41</f>
        <v>-6</v>
      </c>
      <c r="E41" s="128">
        <f>D41/B41</f>
        <v>-3.2258064516129031E-2</v>
      </c>
      <c r="F41" s="17"/>
      <c r="G41" s="38" t="s">
        <v>13</v>
      </c>
      <c r="H41" s="80">
        <v>38230</v>
      </c>
      <c r="I41" s="85">
        <v>39967</v>
      </c>
      <c r="J41" s="158">
        <f>I41-H41</f>
        <v>1737</v>
      </c>
      <c r="K41" s="159">
        <f t="shared" si="14"/>
        <v>4.5435521841485742E-2</v>
      </c>
      <c r="L41" s="189"/>
    </row>
    <row r="42" spans="1:12" ht="12" customHeight="1" thickBot="1" x14ac:dyDescent="0.25">
      <c r="A42" s="180" t="s">
        <v>72</v>
      </c>
      <c r="B42" s="180"/>
      <c r="C42" s="180"/>
      <c r="D42" s="180"/>
      <c r="E42" s="180"/>
      <c r="F42" s="17"/>
      <c r="G42" s="5"/>
      <c r="H42" s="9"/>
      <c r="I42" s="9"/>
      <c r="L42" s="189"/>
    </row>
    <row r="43" spans="1:12" ht="13.5" customHeight="1" thickBot="1" x14ac:dyDescent="0.25">
      <c r="A43" s="181"/>
      <c r="B43" s="181"/>
      <c r="C43" s="181"/>
      <c r="D43" s="181"/>
      <c r="E43" s="181"/>
      <c r="F43" s="17"/>
      <c r="G43" s="194" t="s">
        <v>25</v>
      </c>
      <c r="H43" s="195"/>
      <c r="I43" s="195"/>
      <c r="J43" s="19">
        <v>2018</v>
      </c>
      <c r="K43" s="20">
        <v>2019</v>
      </c>
      <c r="L43" s="190"/>
    </row>
    <row r="44" spans="1:12" ht="12.75" customHeight="1" x14ac:dyDescent="0.25">
      <c r="A44" s="181"/>
      <c r="B44" s="181"/>
      <c r="C44" s="181"/>
      <c r="D44" s="181"/>
      <c r="E44" s="181"/>
      <c r="F44" s="27"/>
      <c r="G44" s="184" t="s">
        <v>18</v>
      </c>
      <c r="H44" s="185"/>
      <c r="I44" s="185"/>
      <c r="J44" s="30">
        <f>H38/H24</f>
        <v>5.1837001882006385E-2</v>
      </c>
      <c r="K44" s="31">
        <f>I38/I24</f>
        <v>5.4915606751459886E-2</v>
      </c>
      <c r="L44" s="131" t="s">
        <v>58</v>
      </c>
    </row>
    <row r="45" spans="1:12" ht="12.75" customHeight="1" x14ac:dyDescent="0.25">
      <c r="A45" s="181"/>
      <c r="B45" s="181"/>
      <c r="C45" s="181"/>
      <c r="D45" s="181"/>
      <c r="E45" s="181"/>
      <c r="F45" s="27"/>
      <c r="G45" s="182" t="s">
        <v>15</v>
      </c>
      <c r="H45" s="183"/>
      <c r="I45" s="183"/>
      <c r="J45" s="30">
        <f>H39/B24</f>
        <v>5.6710376118715766E-2</v>
      </c>
      <c r="K45" s="11">
        <f>I39/C24</f>
        <v>6.0409970513221646E-2</v>
      </c>
      <c r="L45" s="137"/>
    </row>
    <row r="46" spans="1:12" ht="12" customHeight="1" x14ac:dyDescent="0.25">
      <c r="A46" s="181"/>
      <c r="B46" s="181"/>
      <c r="C46" s="181"/>
      <c r="D46" s="181"/>
      <c r="E46" s="181"/>
      <c r="F46" s="28"/>
      <c r="G46" s="186" t="s">
        <v>16</v>
      </c>
      <c r="H46" s="187"/>
      <c r="I46" s="187"/>
      <c r="J46" s="30">
        <f>H40/H24</f>
        <v>0.12376237623762376</v>
      </c>
      <c r="K46" s="11">
        <f>I40/I24</f>
        <v>0.128909687225022</v>
      </c>
      <c r="L46" s="199" t="s">
        <v>42</v>
      </c>
    </row>
    <row r="47" spans="1:12" ht="3.75" hidden="1" customHeight="1" x14ac:dyDescent="0.25">
      <c r="A47" s="181"/>
      <c r="B47" s="181"/>
      <c r="C47" s="181"/>
      <c r="D47" s="181"/>
      <c r="E47" s="181"/>
      <c r="F47" s="28"/>
      <c r="G47" s="186" t="s">
        <v>17</v>
      </c>
      <c r="H47" s="187"/>
      <c r="I47" s="187"/>
      <c r="J47" s="30">
        <f t="shared" ref="J47" si="15">H41/H27</f>
        <v>1.4673370691640439</v>
      </c>
      <c r="K47" s="11">
        <f>I41/C24</f>
        <v>0.12631276211786494</v>
      </c>
      <c r="L47" s="200"/>
    </row>
    <row r="48" spans="1:12" ht="15" customHeight="1" thickBot="1" x14ac:dyDescent="0.3">
      <c r="A48" s="181"/>
      <c r="B48" s="181"/>
      <c r="C48" s="181"/>
      <c r="D48" s="181"/>
      <c r="E48" s="181"/>
      <c r="F48" s="17"/>
      <c r="G48" s="201" t="s">
        <v>17</v>
      </c>
      <c r="H48" s="202"/>
      <c r="I48" s="202"/>
      <c r="J48" s="130">
        <f>H41/B24</f>
        <v>0.12223938199247315</v>
      </c>
      <c r="K48" s="12">
        <f>I41/C24</f>
        <v>0.12631276211786494</v>
      </c>
      <c r="L48" s="200"/>
    </row>
    <row r="49" spans="1:12" x14ac:dyDescent="0.2">
      <c r="A49" s="29" t="s">
        <v>39</v>
      </c>
      <c r="L49" s="139" t="s">
        <v>76</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5:L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6">
        <f>IF(SUM('Sheet 1'!B4:B23)='Sheet 1'!B24,0,1)</f>
        <v>0</v>
      </c>
      <c r="C3" s="96">
        <f>IF(SUM('Sheet 1'!C4:C23)='Sheet 1'!C24,0,1)</f>
        <v>0</v>
      </c>
      <c r="D3" s="96"/>
      <c r="E3" s="96">
        <f>IF(SUM('Sheet 1'!H4:H22)='Sheet 1'!H24,0,1)</f>
        <v>0</v>
      </c>
      <c r="F3" s="96">
        <f>IF(SUM('Sheet 1'!I4:I22)='Sheet 1'!I24,0,1)</f>
        <v>0</v>
      </c>
    </row>
    <row r="4" spans="1:6" x14ac:dyDescent="0.2">
      <c r="A4" t="s">
        <v>51</v>
      </c>
      <c r="B4" s="96">
        <f>IF((SUM('Sheet 1'!B$24:B$26))=('Sheet 1'!B$27),0,1)</f>
        <v>0</v>
      </c>
      <c r="C4" s="96">
        <f>IF((SUM('Sheet 1'!C$24:C$26))=('Sheet 1'!C$27),0,1)</f>
        <v>0</v>
      </c>
      <c r="D4" s="96"/>
      <c r="E4" s="96">
        <f>IF((SUM('Sheet 1'!H$24:H$26))=('Sheet 1'!H$27),0,1)</f>
        <v>0</v>
      </c>
      <c r="F4" s="96">
        <f>IF((SUM('Sheet 1'!I$24:I$26))=('Sheet 1'!I$27),0,1)</f>
        <v>0</v>
      </c>
    </row>
    <row r="5" spans="1:6" x14ac:dyDescent="0.2">
      <c r="B5" s="96"/>
      <c r="C5" s="96"/>
      <c r="D5" s="96"/>
      <c r="E5" s="96"/>
      <c r="F5" s="96"/>
    </row>
    <row r="6" spans="1:6" x14ac:dyDescent="0.2">
      <c r="A6" t="s">
        <v>52</v>
      </c>
      <c r="B6" s="96"/>
      <c r="C6" s="96"/>
      <c r="D6" s="96"/>
      <c r="E6" s="96">
        <f>IF(SUM('Sheet 1'!B36:B41)='Sheet 1'!H24,0,1)</f>
        <v>0</v>
      </c>
      <c r="F6" s="96">
        <f>IF(SUM('Sheet 1'!C36:C41)='Sheet 1'!I24,0,1)</f>
        <v>0</v>
      </c>
    </row>
    <row r="7" spans="1:6" x14ac:dyDescent="0.2">
      <c r="B7" s="96"/>
      <c r="C7" s="96"/>
      <c r="D7" s="96"/>
      <c r="E7" s="96"/>
      <c r="F7" s="96"/>
    </row>
    <row r="8" spans="1:6" x14ac:dyDescent="0.2">
      <c r="A8" t="s">
        <v>53</v>
      </c>
      <c r="B8" s="96">
        <f>IF(SUM('Sheet 1'!H35,'Sheet 1'!H41)='Sheet 1'!B24,0,1)</f>
        <v>1</v>
      </c>
      <c r="C8" s="96">
        <f>IF(SUM('Sheet 1'!I35,'Sheet 1'!I41)='Sheet 1'!C24,0,1)</f>
        <v>1</v>
      </c>
      <c r="D8" s="96"/>
      <c r="E8" s="96">
        <f>IF(SUM('Sheet 1'!H34,'Sheet 1'!H40)='Sheet 1'!H24,0,1)</f>
        <v>0</v>
      </c>
      <c r="F8" s="96">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2019-08-05T17:03:38Z</dcterms:modified>
</cp:coreProperties>
</file>